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onnées comptables" state="visible" r:id="rId4"/>
    <sheet sheetId="2" name="Retraitements" state="visible" r:id="rId5"/>
    <sheet sheetId="3" name="Valorisation" state="visible" r:id="rId6"/>
    <sheet sheetId="4" name="Cash flows" state="visible" r:id="rId7"/>
    <sheet sheetId="5" name="Synthèse" state="visible" r:id="rId8"/>
  </sheets>
  <calcPr calcId="171027"/>
</workbook>
</file>

<file path=xl/sharedStrings.xml><?xml version="1.0" encoding="utf-8"?>
<sst xmlns="http://schemas.openxmlformats.org/spreadsheetml/2006/main" count="130" uniqueCount="119">
  <si>
    <t>Données comptables — Votre Entreprise</t>
  </si>
  <si>
    <t>Template vierge — Remplissez vos données ci-dessous</t>
  </si>
  <si>
    <t>Poste comptable</t>
  </si>
  <si>
    <t>2024</t>
  </si>
  <si>
    <t>2025</t>
  </si>
  <si>
    <t>2026</t>
  </si>
  <si>
    <t>COMPTE DE RÉSULTAT</t>
  </si>
  <si>
    <t>Chiffre d'affaires</t>
  </si>
  <si>
    <t>Achats et charges externes</t>
  </si>
  <si>
    <t>Charges de personnel</t>
  </si>
  <si>
    <t>Impôts et taxes</t>
  </si>
  <si>
    <t>Dotations aux amortissements</t>
  </si>
  <si>
    <t>Dotations aux provisions</t>
  </si>
  <si>
    <t>Autres charges d'exploitation</t>
  </si>
  <si>
    <t>EBE (Excédent Brut d'Exploitation)</t>
  </si>
  <si>
    <t>Résultat d'exploitation</t>
  </si>
  <si>
    <t>Résultat financier</t>
  </si>
  <si>
    <t>Résultat exceptionnel</t>
  </si>
  <si>
    <t>Impôt sur les bénéfices</t>
  </si>
  <si>
    <t>Résultat net</t>
  </si>
  <si>
    <t>BILAN — ACTIF</t>
  </si>
  <si>
    <t>Actif immobilisé net</t>
  </si>
  <si>
    <t>Stocks</t>
  </si>
  <si>
    <t>Créances clients</t>
  </si>
  <si>
    <t>Autres créances</t>
  </si>
  <si>
    <t>Trésorerie</t>
  </si>
  <si>
    <t>Total Actif</t>
  </si>
  <si>
    <t>BILAN — PASSIF</t>
  </si>
  <si>
    <t>Capitaux propres</t>
  </si>
  <si>
    <t>Provisions pour risques</t>
  </si>
  <si>
    <t>Dettes financières</t>
  </si>
  <si>
    <t>Dettes fournisseurs</t>
  </si>
  <si>
    <t>Autres dettes</t>
  </si>
  <si>
    <t>Total Passif</t>
  </si>
  <si>
    <t>INDICATEURS CLÉS</t>
  </si>
  <si>
    <t>BFR (Besoin en Fonds de Roulement)</t>
  </si>
  <si>
    <t>Endettement net</t>
  </si>
  <si>
    <t>Retraitements du repreneur</t>
  </si>
  <si>
    <t>Ajustez les valeurs ci-dessous pour calculer l'EBE retraité</t>
  </si>
  <si>
    <t>Retraitement</t>
  </si>
  <si>
    <t>Rémunération dirigeant actuelle</t>
  </si>
  <si>
    <t>Rémunération marché du dirigeant</t>
  </si>
  <si>
    <t>Écart rémunération (marché - actuelle)</t>
  </si>
  <si>
    <t>Charges perso passées en pro (véhicule, tél...)</t>
  </si>
  <si>
    <t>Écart loyer SCI (loyer marché - loyer réel)</t>
  </si>
  <si>
    <t>Charges exceptionnelles non récurrentes</t>
  </si>
  <si>
    <t>Provisions non justifiées</t>
  </si>
  <si>
    <t>Amortissements anormaux</t>
  </si>
  <si>
    <t>Total retraitements</t>
  </si>
  <si>
    <t>EBE (brut, ref. onglet Données)</t>
  </si>
  <si>
    <t>EBE RETRAITÉ</t>
  </si>
  <si>
    <t>Valorisation de l'entreprise</t>
  </si>
  <si>
    <t>3 méthodes de valorisation avec paramètres ajustables</t>
  </si>
  <si>
    <t>MÉTHODE 1 — Multiple d'EBE retraité</t>
  </si>
  <si>
    <t>EBE retraité (dernière année)</t>
  </si>
  <si>
    <t>Multiple EBE (ajustable ↓)</t>
  </si>
  <si>
    <t>Valeur entreprise (Multiple × EBE)</t>
  </si>
  <si>
    <t>MÉTHODE 2 — DCF simplifié (Discounted Cash Flows)</t>
  </si>
  <si>
    <t>Taux d'actualisation (WACC)</t>
  </si>
  <si>
    <t>Taux de croissance long terme</t>
  </si>
  <si>
    <t>FCF projeté</t>
  </si>
  <si>
    <t>Année 1</t>
  </si>
  <si>
    <t>Année 2</t>
  </si>
  <si>
    <t>Année 3</t>
  </si>
  <si>
    <t>Cash flow libre estimé</t>
  </si>
  <si>
    <t>FCF actualisé</t>
  </si>
  <si>
    <t>Valeur terminale actualisée</t>
  </si>
  <si>
    <t>Valeur DCF (somme FCF + VT)</t>
  </si>
  <si>
    <t>MÉTHODE 3 — Actif net corrigé</t>
  </si>
  <si>
    <t>Capitaux propres (ref. bilan)</t>
  </si>
  <si>
    <t>Plus-values latentes sur actifs (estimation)</t>
  </si>
  <si>
    <t>Moins-values / dépréciations à prévoir</t>
  </si>
  <si>
    <t>Actif net corrigé</t>
  </si>
  <si>
    <t>FOURCHETTE DE VALORISATION</t>
  </si>
  <si>
    <t>Valorisation basse</t>
  </si>
  <si>
    <t>Valorisation moyenne</t>
  </si>
  <si>
    <t>Valorisation haute</t>
  </si>
  <si>
    <t>Cash flows &amp; financement</t>
  </si>
  <si>
    <t/>
  </si>
  <si>
    <t>CAPACITÉ D'AUTOFINANCEMENT (CAF)</t>
  </si>
  <si>
    <t>Dotations amortissements</t>
  </si>
  <si>
    <t>Dotations provisions</t>
  </si>
  <si>
    <t>CAF</t>
  </si>
  <si>
    <t>FREE CASH FLOW</t>
  </si>
  <si>
    <t>Variation BFR</t>
  </si>
  <si>
    <t>Investissements (CAPEX estimé)</t>
  </si>
  <si>
    <t>Free Cash Flow</t>
  </si>
  <si>
    <t>SIMULATION DE PRÊT ACQUISITION</t>
  </si>
  <si>
    <t>Montant du prêt (€)</t>
  </si>
  <si>
    <t>Durée du prêt (années)</t>
  </si>
  <si>
    <t>Taux d'intérêt annuel</t>
  </si>
  <si>
    <t>Annuité de remboursement</t>
  </si>
  <si>
    <t>Apport personnel nécessaire (30%)</t>
  </si>
  <si>
    <t>RATIO DE COUVERTURE DE DETTE (DSCR)</t>
  </si>
  <si>
    <t>DSCR (EBE / Annuité)</t>
  </si>
  <si>
    <t>Verdict</t>
  </si>
  <si>
    <t>SYNTHÈSE — Diagnostic de reprise</t>
  </si>
  <si>
    <t>Votre Entreprise</t>
  </si>
  <si>
    <t>SCORE DE FAISABILITÉ</t>
  </si>
  <si>
    <t>DSCR</t>
  </si>
  <si>
    <t>Faisabilité</t>
  </si>
  <si>
    <t>Basse</t>
  </si>
  <si>
    <t>Moyenne</t>
  </si>
  <si>
    <t>Haute</t>
  </si>
  <si>
    <t>RATIOS CLÉS (dernière année)</t>
  </si>
  <si>
    <t>Marge EBE</t>
  </si>
  <si>
    <t>Marge nette</t>
  </si>
  <si>
    <t>Taux d'endettement (Dettes fin. / CP)</t>
  </si>
  <si>
    <t>BFR en jours de CA</t>
  </si>
  <si>
    <t>Croissance CA (N vs N-1)</t>
  </si>
  <si>
    <t>Apport personnel estimé</t>
  </si>
  <si>
    <t>POINTS DE VIGILANCE</t>
  </si>
  <si>
    <t>CA en baisse</t>
  </si>
  <si>
    <t>Marge EBE faible</t>
  </si>
  <si>
    <t>Endettement élevé</t>
  </si>
  <si>
    <t>BFR élevé</t>
  </si>
  <si>
    <t>DSCR insuffisant</t>
  </si>
  <si>
    <t>📤 Partagez votre diagnostic avec CapSteer pour un accompagnement personnalisé</t>
  </si>
  <si>
    <t>https://capsteer.polsia.app/partager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</si>
</sst>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0x"/>
    <numFmt numFmtId="166" formatCode="#,##0 €"/>
  </numFmts>
  <fonts count="22" x14ac:knownFonts="1">
    <font>
      <color theme="1"/>
      <family val="2"/>
      <scheme val="minor"/>
      <sz val="11"/>
      <name val="Calibri"/>
    </font>
    <font>
      <b/>
      <color rgb="FF0A0F1C"/>
      <sz val="16"/>
    </font>
    <font>
      <i/>
      <color rgb="FF888888"/>
      <sz val="9"/>
    </font>
    <font>
      <b/>
      <color rgb="FFD4A853"/>
      <sz val="11"/>
    </font>
    <font>
      <b/>
      <color rgb="FFD4A853"/>
      <sz val="13"/>
    </font>
    <font>
      <color rgb="FF333333"/>
      <sz val="10"/>
    </font>
    <font>
      <color rgb="FF444444"/>
      <sz val="10"/>
    </font>
    <font>
      <b/>
      <color rgb="FF0A0F1C"/>
      <sz val="10"/>
    </font>
    <font>
      <b/>
      <sz val="12"/>
    </font>
    <font>
      <b/>
      <color rgb="FF22C55E"/>
      <sz val="11"/>
    </font>
    <font>
      <b/>
      <color rgb="FF22C55E"/>
      <sz val="12"/>
    </font>
    <font>
      <b/>
      <sz val="9"/>
    </font>
    <font>
      <b/>
      <sz val="11"/>
    </font>
    <font>
      <b/>
      <color rgb="FFD4A853"/>
      <sz val="12"/>
    </font>
    <font>
      <b/>
      <sz val="10"/>
    </font>
    <font>
      <b/>
    </font>
    <font>
      <b/>
      <color rgb="FFD4A853"/>
      <sz val="14"/>
    </font>
    <font>
      <b/>
      <color rgb="FF0A0F1C"/>
      <sz val="18"/>
    </font>
    <font>
      <b/>
      <sz val="14"/>
    </font>
    <font>
      <sz val="11"/>
    </font>
    <font>
      <sz val="10"/>
    </font>
    <font>
      <u/>
      <color rgb="FF3B82F6"/>
      <sz val="11"/>
    </font>
  </fonts>
  <fills count="5">
    <fill>
      <patternFill patternType="none"/>
    </fill>
    <fill>
      <patternFill patternType="gray125"/>
    </fill>
    <fill>
      <patternFill patternType="solid">
        <fgColor rgb="FF1E2440"/>
      </patternFill>
    </fill>
    <fill>
      <patternFill patternType="solid">
        <fgColor rgb="FFFFF8E7"/>
      </patternFill>
    </fill>
    <fill>
      <patternFill patternType="solid">
        <fgColor rgb="FFFFF3CD"/>
      </patternFill>
    </fill>
  </fills>
  <borders count="4">
    <border>
      <left/>
      <right/>
      <top/>
      <bottom/>
      <diagonal/>
    </border>
    <border>
      <left/>
      <right/>
      <top/>
      <bottom style="thin">
        <color rgb="FFD4A853"/>
      </bottom>
      <diagonal/>
    </border>
    <border>
      <left/>
      <right/>
      <top/>
      <bottom style="thin">
        <color rgb="FFE8C97A"/>
      </bottom>
      <diagonal/>
    </border>
    <border>
      <left/>
      <right/>
      <top style="double">
        <color rgb="FFD4A853"/>
      </top>
      <bottom style="double">
        <color rgb="FFD4A853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5" fillId="0" borderId="0" xfId="0" applyFont="1"/>
    <xf numFmtId="3" fontId="6" fillId="0" borderId="0" xfId="0" applyNumberFormat="1" applyFont="1"/>
    <xf numFmtId="0" fontId="7" fillId="0" borderId="0" xfId="0" applyFont="1"/>
    <xf numFmtId="3" fontId="7" fillId="3" borderId="0" xfId="0" applyNumberFormat="1" applyFont="1" applyFill="1"/>
    <xf numFmtId="3" fontId="6" fillId="4" borderId="2" xfId="0" applyNumberFormat="1" applyFont="1" applyFill="1" applyBorder="1"/>
    <xf numFmtId="0" fontId="3" fillId="0" borderId="0" xfId="0" applyFont="1"/>
    <xf numFmtId="0" fontId="4" fillId="0" borderId="0" xfId="0" applyFont="1"/>
    <xf numFmtId="3" fontId="4" fillId="3" borderId="3" xfId="0" applyNumberFormat="1" applyFont="1" applyFill="1" applyBorder="1"/>
    <xf numFmtId="0" fontId="8" fillId="4" borderId="2" xfId="0" applyFont="1" applyFill="1" applyBorder="1"/>
    <xf numFmtId="0" fontId="9" fillId="0" borderId="0" xfId="0" applyFont="1"/>
    <xf numFmtId="3" fontId="10" fillId="0" borderId="0" xfId="0" applyNumberFormat="1" applyFont="1"/>
    <xf numFmtId="164" fontId="0" fillId="4" borderId="2" xfId="0" applyNumberFormat="1" applyFill="1" applyBorder="1"/>
    <xf numFmtId="0" fontId="11" fillId="0" borderId="0" xfId="0" applyFont="1"/>
    <xf numFmtId="3" fontId="0" fillId="4" borderId="0" xfId="0" applyNumberFormat="1" applyFill="1"/>
    <xf numFmtId="3" fontId="12" fillId="0" borderId="0" xfId="0" applyNumberFormat="1" applyFont="1"/>
    <xf numFmtId="3" fontId="13" fillId="0" borderId="0" xfId="0" applyNumberFormat="1" applyFont="1"/>
    <xf numFmtId="3" fontId="3" fillId="0" borderId="0" xfId="0" applyNumberFormat="1" applyFont="1"/>
    <xf numFmtId="3" fontId="9" fillId="0" borderId="0" xfId="0" applyNumberFormat="1" applyFont="1"/>
    <xf numFmtId="0" fontId="0" fillId="4" borderId="0" xfId="0" applyFill="1"/>
    <xf numFmtId="164" fontId="0" fillId="4" borderId="0" xfId="0" applyNumberFormat="1" applyFill="1"/>
    <xf numFmtId="0" fontId="14" fillId="0" borderId="0" xfId="0" applyFont="1"/>
    <xf numFmtId="3" fontId="15" fillId="0" borderId="0" xfId="0" applyNumberFormat="1" applyFont="1"/>
    <xf numFmtId="0" fontId="13" fillId="0" borderId="0" xfId="0" applyFont="1"/>
    <xf numFmtId="165" fontId="16" fillId="0" borderId="0" xfId="0" applyNumberFormat="1" applyFont="1"/>
    <xf numFmtId="0" fontId="12" fillId="0" borderId="0" xfId="0" applyFont="1"/>
    <xf numFmtId="0" fontId="17" fillId="0" borderId="0" xfId="0" applyFont="1"/>
    <xf numFmtId="0" fontId="16" fillId="0" borderId="0" xfId="0" applyFont="1"/>
    <xf numFmtId="165" fontId="8" fillId="0" borderId="0" xfId="0" applyNumberFormat="1" applyFont="1"/>
    <xf numFmtId="0" fontId="8" fillId="0" borderId="0" xfId="0" applyFont="1"/>
    <xf numFmtId="0" fontId="18" fillId="0" borderId="0" xfId="0" applyFont="1"/>
    <xf numFmtId="166" fontId="19" fillId="0" borderId="0" xfId="0" applyNumberFormat="1" applyFont="1"/>
    <xf numFmtId="0" fontId="15" fillId="0" borderId="0" xfId="0" applyFont="1"/>
    <xf numFmtId="166" fontId="16" fillId="0" borderId="0" xfId="0" applyNumberFormat="1" applyFont="1"/>
    <xf numFmtId="164" fontId="0" fillId="0" borderId="0" xfId="0" applyNumberFormat="1"/>
    <xf numFmtId="1" fontId="0" fillId="0" borderId="0" xfId="0" applyNumberFormat="1"/>
    <xf numFmtId="166" fontId="0" fillId="0" borderId="0" xfId="0" applyNumberFormat="1"/>
    <xf numFmtId="0" fontId="20" fillId="0" borderId="0" xfId="0" applyFont="1"/>
    <xf numFmtId="0" fontId="2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hyperlink" Target="https://capsteer.polsia.app/partag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4A853"/>
  </sheetPr>
  <dimension ref="B1:E39"/>
  <sheetFormatPr defaultRowHeight="15" outlineLevelRow="0" outlineLevelCol="0" x14ac:dyDescent="55"/>
  <cols>
    <col min="1" max="1" width="4" customWidth="1"/>
    <col min="2" max="2" width="38" customWidth="1"/>
    <col min="3" max="5" width="18" customWidth="1"/>
    <col min="6" max="6" width="4" customWidth="1"/>
  </cols>
  <sheetData>
    <row r="1" spans="2:5" x14ac:dyDescent="0.25">
      <c r="B1" s="1" t="s">
        <v>0</v>
      </c>
      <c r="C1" s="1"/>
      <c r="D1" s="1"/>
      <c r="E1" s="1"/>
    </row>
    <row r="2" spans="2:2" x14ac:dyDescent="0.25">
      <c r="B2" s="2" t="s">
        <v>1</v>
      </c>
    </row>
    <row r="4" spans="2:5" x14ac:dyDescent="0.25">
      <c r="B4" s="3" t="s">
        <v>2</v>
      </c>
      <c r="C4" s="4" t="s">
        <v>3</v>
      </c>
      <c r="D4" s="4" t="s">
        <v>4</v>
      </c>
      <c r="E4" s="4" t="s">
        <v>5</v>
      </c>
    </row>
    <row r="6" spans="2:5" x14ac:dyDescent="0.25">
      <c r="B6" s="5" t="s">
        <v>6</v>
      </c>
      <c r="C6" s="5"/>
      <c r="D6" s="5"/>
      <c r="E6" s="5"/>
    </row>
    <row r="7" spans="2:5" x14ac:dyDescent="0.25">
      <c r="B7" s="6" t="s">
        <v>7</v>
      </c>
      <c r="C7" s="7"/>
      <c r="D7" s="7"/>
      <c r="E7" s="7"/>
    </row>
    <row r="8" spans="2:5" x14ac:dyDescent="0.25">
      <c r="B8" s="6" t="s">
        <v>8</v>
      </c>
      <c r="C8" s="7"/>
      <c r="D8" s="7"/>
      <c r="E8" s="7"/>
    </row>
    <row r="9" spans="2:5" x14ac:dyDescent="0.25">
      <c r="B9" s="6" t="s">
        <v>9</v>
      </c>
      <c r="C9" s="7"/>
      <c r="D9" s="7"/>
      <c r="E9" s="7"/>
    </row>
    <row r="10" spans="2:5" x14ac:dyDescent="0.25">
      <c r="B10" s="6" t="s">
        <v>10</v>
      </c>
      <c r="C10" s="7"/>
      <c r="D10" s="7"/>
      <c r="E10" s="7"/>
    </row>
    <row r="11" spans="2:5" x14ac:dyDescent="0.25">
      <c r="B11" s="6" t="s">
        <v>11</v>
      </c>
      <c r="C11" s="7"/>
      <c r="D11" s="7"/>
      <c r="E11" s="7"/>
    </row>
    <row r="12" spans="2:5" x14ac:dyDescent="0.25">
      <c r="B12" s="6" t="s">
        <v>12</v>
      </c>
      <c r="C12" s="7"/>
      <c r="D12" s="7"/>
      <c r="E12" s="7"/>
    </row>
    <row r="13" spans="2:5" x14ac:dyDescent="0.25">
      <c r="B13" s="6" t="s">
        <v>13</v>
      </c>
      <c r="C13" s="7"/>
      <c r="D13" s="7"/>
      <c r="E13" s="7"/>
    </row>
    <row r="14" spans="2:5" x14ac:dyDescent="0.25">
      <c r="B14" s="8" t="s">
        <v>14</v>
      </c>
      <c r="C14" s="9">
        <f>C7-C8-C9-C10</f>
      </c>
      <c r="D14" s="9">
        <f>D7-D8-D9-D10</f>
      </c>
      <c r="E14" s="9">
        <f>E7-E8-E9-E10</f>
      </c>
    </row>
    <row r="15" spans="2:5" x14ac:dyDescent="0.25">
      <c r="B15" s="8" t="s">
        <v>15</v>
      </c>
      <c r="C15" s="9">
        <f>C14-C11-C12-C13</f>
      </c>
      <c r="D15" s="9">
        <f>D14-D11-D12-D13</f>
      </c>
      <c r="E15" s="9">
        <f>E14-E11-E12-E13</f>
      </c>
    </row>
    <row r="16" spans="2:5" x14ac:dyDescent="0.25">
      <c r="B16" s="6" t="s">
        <v>16</v>
      </c>
      <c r="C16" s="7"/>
      <c r="D16" s="7"/>
      <c r="E16" s="7"/>
    </row>
    <row r="17" spans="2:5" x14ac:dyDescent="0.25">
      <c r="B17" s="6" t="s">
        <v>17</v>
      </c>
      <c r="C17" s="7"/>
      <c r="D17" s="7"/>
      <c r="E17" s="7"/>
    </row>
    <row r="18" spans="2:5" x14ac:dyDescent="0.25">
      <c r="B18" s="6" t="s">
        <v>18</v>
      </c>
      <c r="C18" s="7"/>
      <c r="D18" s="7"/>
      <c r="E18" s="7"/>
    </row>
    <row r="19" spans="2:5" x14ac:dyDescent="0.25">
      <c r="B19" s="8" t="s">
        <v>19</v>
      </c>
      <c r="C19" s="9">
        <f>C15+C16+C17-C18</f>
      </c>
      <c r="D19" s="9">
        <f>D15+D16+D17-D18</f>
      </c>
      <c r="E19" s="9">
        <f>E15+E16+E17-E18</f>
      </c>
    </row>
    <row r="21" spans="2:5" x14ac:dyDescent="0.25">
      <c r="B21" s="5" t="s">
        <v>20</v>
      </c>
      <c r="C21" s="5"/>
      <c r="D21" s="5"/>
      <c r="E21" s="5"/>
    </row>
    <row r="22" spans="2:5" x14ac:dyDescent="0.25">
      <c r="B22" s="6" t="s">
        <v>21</v>
      </c>
      <c r="C22" s="7"/>
      <c r="D22" s="7"/>
      <c r="E22" s="7"/>
    </row>
    <row r="23" spans="2:5" x14ac:dyDescent="0.25">
      <c r="B23" s="6" t="s">
        <v>22</v>
      </c>
      <c r="C23" s="7"/>
      <c r="D23" s="7"/>
      <c r="E23" s="7"/>
    </row>
    <row r="24" spans="2:5" x14ac:dyDescent="0.25">
      <c r="B24" s="6" t="s">
        <v>23</v>
      </c>
      <c r="C24" s="7"/>
      <c r="D24" s="7"/>
      <c r="E24" s="7"/>
    </row>
    <row r="25" spans="2:5" x14ac:dyDescent="0.25">
      <c r="B25" s="6" t="s">
        <v>24</v>
      </c>
      <c r="C25" s="7"/>
      <c r="D25" s="7"/>
      <c r="E25" s="7"/>
    </row>
    <row r="26" spans="2:5" x14ac:dyDescent="0.25">
      <c r="B26" s="6" t="s">
        <v>25</v>
      </c>
      <c r="C26" s="7"/>
      <c r="D26" s="7"/>
      <c r="E26" s="7"/>
    </row>
    <row r="27" spans="2:5" x14ac:dyDescent="0.25">
      <c r="B27" s="8" t="s">
        <v>26</v>
      </c>
      <c r="C27" s="9">
        <f>C22+C23+C24+C25+C26</f>
      </c>
      <c r="D27" s="9">
        <f>D22+D23+D24+D25+D26</f>
      </c>
      <c r="E27" s="9">
        <f>E22+E23+E24+E25+E26</f>
      </c>
    </row>
    <row r="29" spans="2:5" x14ac:dyDescent="0.25">
      <c r="B29" s="5" t="s">
        <v>27</v>
      </c>
      <c r="C29" s="5"/>
      <c r="D29" s="5"/>
      <c r="E29" s="5"/>
    </row>
    <row r="30" spans="2:5" x14ac:dyDescent="0.25">
      <c r="B30" s="6" t="s">
        <v>28</v>
      </c>
      <c r="C30" s="7"/>
      <c r="D30" s="7"/>
      <c r="E30" s="7"/>
    </row>
    <row r="31" spans="2:5" x14ac:dyDescent="0.25">
      <c r="B31" s="6" t="s">
        <v>29</v>
      </c>
      <c r="C31" s="7"/>
      <c r="D31" s="7"/>
      <c r="E31" s="7"/>
    </row>
    <row r="32" spans="2:5" x14ac:dyDescent="0.25">
      <c r="B32" s="6" t="s">
        <v>30</v>
      </c>
      <c r="C32" s="7"/>
      <c r="D32" s="7"/>
      <c r="E32" s="7"/>
    </row>
    <row r="33" spans="2:5" x14ac:dyDescent="0.25">
      <c r="B33" s="6" t="s">
        <v>31</v>
      </c>
      <c r="C33" s="7"/>
      <c r="D33" s="7"/>
      <c r="E33" s="7"/>
    </row>
    <row r="34" spans="2:5" x14ac:dyDescent="0.25">
      <c r="B34" s="6" t="s">
        <v>32</v>
      </c>
      <c r="C34" s="7"/>
      <c r="D34" s="7"/>
      <c r="E34" s="7"/>
    </row>
    <row r="35" spans="2:5" x14ac:dyDescent="0.25">
      <c r="B35" s="8" t="s">
        <v>33</v>
      </c>
      <c r="C35" s="9">
        <f>C30+C31+C32+C33+C34</f>
      </c>
      <c r="D35" s="9">
        <f>D30+D31+D32+D33+D34</f>
      </c>
      <c r="E35" s="9">
        <f>E30+E31+E32+E33+E34</f>
      </c>
    </row>
    <row r="37" spans="2:5" x14ac:dyDescent="0.25">
      <c r="B37" s="5" t="s">
        <v>34</v>
      </c>
      <c r="C37" s="5"/>
      <c r="D37" s="5"/>
      <c r="E37" s="5"/>
    </row>
    <row r="38" spans="2:5" x14ac:dyDescent="0.25">
      <c r="B38" s="8" t="s">
        <v>35</v>
      </c>
      <c r="C38" s="9">
        <f>C23+C24-C33</f>
      </c>
      <c r="D38" s="9">
        <f>D23+D24-D33</f>
      </c>
      <c r="E38" s="9">
        <f>E23+E24-E33</f>
      </c>
    </row>
    <row r="39" spans="2:5" x14ac:dyDescent="0.25">
      <c r="B39" s="8" t="s">
        <v>36</v>
      </c>
      <c r="C39" s="9">
        <f>C32-C26</f>
      </c>
      <c r="D39" s="9">
        <f>D32-D26</f>
      </c>
      <c r="E39" s="9">
        <f>E32-E26</f>
      </c>
    </row>
  </sheetData>
  <mergeCells count="5">
    <mergeCell ref="B1:E1"/>
    <mergeCell ref="B6:E6"/>
    <mergeCell ref="B21:E21"/>
    <mergeCell ref="B29:E29"/>
    <mergeCell ref="B37:E37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59E0B"/>
  </sheetPr>
  <dimension ref="B1:E18"/>
  <sheetFormatPr defaultRowHeight="15" outlineLevelRow="0" outlineLevelCol="0" x14ac:dyDescent="55"/>
  <cols>
    <col min="1" max="1" width="4" customWidth="1"/>
    <col min="2" max="2" width="42" customWidth="1"/>
    <col min="3" max="5" width="18" customWidth="1"/>
    <col min="6" max="6" width="4" customWidth="1"/>
  </cols>
  <sheetData>
    <row r="1" spans="2:5" x14ac:dyDescent="0.25">
      <c r="B1" s="1" t="s">
        <v>37</v>
      </c>
      <c r="C1" s="1"/>
      <c r="D1" s="1"/>
      <c r="E1" s="1"/>
    </row>
    <row r="2" spans="2:2" x14ac:dyDescent="0.25">
      <c r="B2" s="2" t="s">
        <v>38</v>
      </c>
    </row>
    <row r="4" spans="2:5" x14ac:dyDescent="0.25">
      <c r="B4" s="3" t="s">
        <v>39</v>
      </c>
      <c r="C4" s="4" t="s">
        <v>3</v>
      </c>
      <c r="D4" s="4" t="s">
        <v>4</v>
      </c>
      <c r="E4" s="4" t="s">
        <v>5</v>
      </c>
    </row>
    <row r="5" spans="2:5" x14ac:dyDescent="0.25">
      <c r="B5" s="6" t="s">
        <v>40</v>
      </c>
      <c r="C5" s="10">
        <v>0</v>
      </c>
      <c r="D5" s="10">
        <v>0</v>
      </c>
      <c r="E5" s="10">
        <v>0</v>
      </c>
    </row>
    <row r="6" spans="2:5" x14ac:dyDescent="0.25">
      <c r="B6" s="6" t="s">
        <v>41</v>
      </c>
      <c r="C6" s="10">
        <v>0</v>
      </c>
      <c r="D6" s="10">
        <v>0</v>
      </c>
      <c r="E6" s="10">
        <v>0</v>
      </c>
    </row>
    <row r="7" spans="2:5" x14ac:dyDescent="0.25">
      <c r="B7" s="8" t="s">
        <v>42</v>
      </c>
      <c r="C7" s="9">
        <f>C6-C5</f>
      </c>
      <c r="D7" s="9">
        <f>D6-D5</f>
      </c>
      <c r="E7" s="9">
        <f>E6-E5</f>
      </c>
    </row>
    <row r="8" spans="2:5" x14ac:dyDescent="0.25">
      <c r="B8" s="6" t="s">
        <v>43</v>
      </c>
      <c r="C8" s="10">
        <v>0</v>
      </c>
      <c r="D8" s="10">
        <v>0</v>
      </c>
      <c r="E8" s="10">
        <v>0</v>
      </c>
    </row>
    <row r="9" spans="2:5" x14ac:dyDescent="0.25">
      <c r="B9" s="6" t="s">
        <v>44</v>
      </c>
      <c r="C9" s="10">
        <v>0</v>
      </c>
      <c r="D9" s="10">
        <v>0</v>
      </c>
      <c r="E9" s="10">
        <v>0</v>
      </c>
    </row>
    <row r="10" spans="2:5" x14ac:dyDescent="0.25">
      <c r="B10" s="6" t="s">
        <v>45</v>
      </c>
      <c r="C10" s="10">
        <v>0</v>
      </c>
      <c r="D10" s="10">
        <v>0</v>
      </c>
      <c r="E10" s="10">
        <v>0</v>
      </c>
    </row>
    <row r="11" spans="2:5" x14ac:dyDescent="0.25">
      <c r="B11" s="6" t="s">
        <v>46</v>
      </c>
      <c r="C11" s="10">
        <v>0</v>
      </c>
      <c r="D11" s="10">
        <v>0</v>
      </c>
      <c r="E11" s="10">
        <v>0</v>
      </c>
    </row>
    <row r="12" spans="2:5" x14ac:dyDescent="0.25">
      <c r="B12" s="6" t="s">
        <v>47</v>
      </c>
      <c r="C12" s="10">
        <v>0</v>
      </c>
      <c r="D12" s="10">
        <v>0</v>
      </c>
      <c r="E12" s="10">
        <v>0</v>
      </c>
    </row>
    <row r="14" spans="2:5" x14ac:dyDescent="0.25">
      <c r="B14" s="11" t="s">
        <v>48</v>
      </c>
      <c r="C14" s="9">
        <f>C7+C8+C9+C10+C11+C12</f>
      </c>
      <c r="D14" s="9">
        <f>D7+D8+D9+D10+D11+D12</f>
      </c>
      <c r="E14" s="9">
        <f>E7+E8+E9+E10+E11+E12</f>
      </c>
    </row>
    <row r="16" spans="2:5" x14ac:dyDescent="0.25">
      <c r="B16" s="6" t="s">
        <v>49</v>
      </c>
      <c r="C16" s="9">
        <f>'Données comptables'!C14</f>
      </c>
      <c r="D16" s="9">
        <f>'Données comptables'!D14</f>
      </c>
      <c r="E16" s="9">
        <f>'Données comptables'!E14</f>
      </c>
    </row>
    <row r="17" spans="2:5" x14ac:dyDescent="0.25">
      <c r="C17"/>
      <c r="D17"/>
      <c r="E17"/>
    </row>
    <row r="18" spans="2:5" x14ac:dyDescent="0.25">
      <c r="B18" s="12" t="s">
        <v>50</v>
      </c>
      <c r="C18" s="13">
        <f>C16+C14</f>
      </c>
      <c r="D18" s="13">
        <f>D16+D14</f>
      </c>
      <c r="E18" s="13">
        <f>E16+E14</f>
      </c>
    </row>
  </sheetData>
  <mergeCells count="2">
    <mergeCell ref="B1:E1"/>
    <mergeCell ref="B17:E17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2C55E"/>
  </sheetPr>
  <dimension ref="B1:E27"/>
  <sheetFormatPr defaultRowHeight="15" outlineLevelRow="0" outlineLevelCol="0" x14ac:dyDescent="55"/>
  <cols>
    <col min="1" max="1" width="4" customWidth="1"/>
    <col min="2" max="2" width="42" customWidth="1"/>
    <col min="3" max="5" width="20" customWidth="1"/>
    <col min="6" max="6" width="4" customWidth="1"/>
  </cols>
  <sheetData>
    <row r="1" spans="2:5" x14ac:dyDescent="0.25">
      <c r="B1" s="1" t="s">
        <v>51</v>
      </c>
      <c r="C1" s="1"/>
      <c r="D1" s="1"/>
      <c r="E1" s="1"/>
    </row>
    <row r="2" spans="2:2" x14ac:dyDescent="0.25">
      <c r="B2" s="2" t="s">
        <v>52</v>
      </c>
    </row>
    <row r="4" spans="2:5" x14ac:dyDescent="0.25">
      <c r="B4" s="5" t="s">
        <v>53</v>
      </c>
      <c r="C4" s="5"/>
      <c r="D4" s="5"/>
      <c r="E4" s="5"/>
    </row>
    <row r="5" spans="2:3" x14ac:dyDescent="0.25">
      <c r="B5" s="6" t="s">
        <v>54</v>
      </c>
      <c r="C5" s="9">
        <f>'Retraitements'!E18</f>
      </c>
    </row>
    <row r="6" spans="2:3" x14ac:dyDescent="0.25">
      <c r="B6" s="6" t="s">
        <v>55</v>
      </c>
      <c r="C6" s="14">
        <v>5</v>
      </c>
    </row>
    <row r="7" spans="2:3" x14ac:dyDescent="0.25">
      <c r="B7" s="15" t="s">
        <v>56</v>
      </c>
      <c r="C7" s="16">
        <f>C5*C6</f>
      </c>
    </row>
    <row r="9" spans="2:5" x14ac:dyDescent="0.25">
      <c r="B9" s="5" t="s">
        <v>57</v>
      </c>
      <c r="C9" s="5"/>
      <c r="D9" s="5"/>
      <c r="E9" s="5"/>
    </row>
    <row r="10" spans="2:3" x14ac:dyDescent="0.25">
      <c r="B10" s="6" t="s">
        <v>58</v>
      </c>
      <c r="C10" s="17">
        <v>0.1</v>
      </c>
    </row>
    <row r="11" spans="2:3" x14ac:dyDescent="0.25">
      <c r="B11" s="6" t="s">
        <v>59</v>
      </c>
      <c r="C11" s="17">
        <v>0.02</v>
      </c>
    </row>
    <row r="12" spans="2:5" x14ac:dyDescent="0.25">
      <c r="B12" s="6" t="s">
        <v>60</v>
      </c>
      <c r="C12" s="18" t="s">
        <v>61</v>
      </c>
      <c r="D12" s="18" t="s">
        <v>62</v>
      </c>
      <c r="E12" s="18" t="s">
        <v>63</v>
      </c>
    </row>
    <row r="13" spans="2:5" x14ac:dyDescent="0.25">
      <c r="B13" s="6" t="s">
        <v>64</v>
      </c>
      <c r="C13" s="7">
        <f>C5*0.7*(1+C11)</f>
      </c>
      <c r="D13" s="7">
        <f>C13*(1+C11)</f>
      </c>
      <c r="E13" s="7">
        <f>D13*(1+C11)</f>
      </c>
    </row>
    <row r="14" spans="2:5" x14ac:dyDescent="0.25">
      <c r="B14" s="6" t="s">
        <v>65</v>
      </c>
      <c r="C14" s="7">
        <f>C13/(1+C10)^1</f>
      </c>
      <c r="D14" s="7">
        <f>D13/(1+C10)^2</f>
      </c>
      <c r="E14" s="7">
        <f>E13/(1+C10)^3</f>
      </c>
    </row>
    <row r="15" spans="2:3" x14ac:dyDescent="0.25">
      <c r="B15" s="6" t="s">
        <v>66</v>
      </c>
      <c r="C15" s="9">
        <f>(E13*(1+C11)/(C10-C11))/(1+C10)^3</f>
      </c>
    </row>
    <row r="16" spans="2:3" x14ac:dyDescent="0.25">
      <c r="B16" s="15" t="s">
        <v>67</v>
      </c>
      <c r="C16" s="16">
        <f>C14+D14+E14+C15</f>
      </c>
    </row>
    <row r="18" spans="2:5" x14ac:dyDescent="0.25">
      <c r="B18" s="5" t="s">
        <v>68</v>
      </c>
      <c r="C18" s="5"/>
      <c r="D18" s="5"/>
      <c r="E18" s="5"/>
    </row>
    <row r="19" spans="2:3" x14ac:dyDescent="0.25">
      <c r="B19" s="6" t="s">
        <v>69</v>
      </c>
      <c r="C19" s="9">
        <f>'Données comptables'!E30</f>
      </c>
    </row>
    <row r="20" spans="2:3" x14ac:dyDescent="0.25">
      <c r="B20" s="6" t="s">
        <v>70</v>
      </c>
      <c r="C20" s="19">
        <v>0</v>
      </c>
    </row>
    <row r="21" spans="2:3" x14ac:dyDescent="0.25">
      <c r="B21" s="6" t="s">
        <v>71</v>
      </c>
      <c r="C21" s="19">
        <v>0</v>
      </c>
    </row>
    <row r="22" spans="2:3" x14ac:dyDescent="0.25">
      <c r="B22" s="15" t="s">
        <v>72</v>
      </c>
      <c r="C22" s="16">
        <f>C19+C20-C21</f>
      </c>
    </row>
    <row r="24" spans="2:5" x14ac:dyDescent="0.25">
      <c r="B24" s="5" t="s">
        <v>73</v>
      </c>
      <c r="C24" s="5"/>
      <c r="D24" s="5"/>
      <c r="E24" s="5"/>
    </row>
    <row r="25" spans="2:3" x14ac:dyDescent="0.25">
      <c r="B25" s="6" t="s">
        <v>74</v>
      </c>
      <c r="C25" s="20">
        <f>MIN(C7,C16,C22)</f>
      </c>
    </row>
    <row r="26" spans="2:3" x14ac:dyDescent="0.25">
      <c r="B26" s="6" t="s">
        <v>75</v>
      </c>
      <c r="C26" s="21">
        <f>(C7+C16+C22)/3</f>
      </c>
    </row>
    <row r="27" spans="2:3" x14ac:dyDescent="0.25">
      <c r="B27" s="6" t="s">
        <v>76</v>
      </c>
      <c r="C27" s="20">
        <f>MAX(C7,C16,C22)</f>
      </c>
    </row>
  </sheetData>
  <mergeCells count="5">
    <mergeCell ref="B1:E1"/>
    <mergeCell ref="B4:E4"/>
    <mergeCell ref="B9:E9"/>
    <mergeCell ref="B18:E18"/>
    <mergeCell ref="B24:E24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B82F6"/>
  </sheetPr>
  <dimension ref="B1:E28"/>
  <sheetFormatPr defaultRowHeight="15" outlineLevelRow="0" outlineLevelCol="0" x14ac:dyDescent="55"/>
  <cols>
    <col min="1" max="1" width="4" customWidth="1"/>
    <col min="2" max="2" width="42" customWidth="1"/>
    <col min="3" max="5" width="18" customWidth="1"/>
    <col min="6" max="6" width="4" customWidth="1"/>
  </cols>
  <sheetData>
    <row r="1" spans="2:5" x14ac:dyDescent="0.25">
      <c r="B1" s="1" t="s">
        <v>77</v>
      </c>
      <c r="C1" s="1"/>
      <c r="D1" s="1"/>
      <c r="E1" s="1"/>
    </row>
    <row r="3" spans="2:5" x14ac:dyDescent="0.25">
      <c r="B3" t="s">
        <v>78</v>
      </c>
      <c r="C3" s="4" t="s">
        <v>3</v>
      </c>
      <c r="D3" s="4" t="s">
        <v>4</v>
      </c>
      <c r="E3" s="4" t="s">
        <v>5</v>
      </c>
    </row>
    <row r="4" spans="2:5" x14ac:dyDescent="0.25">
      <c r="B4" s="5" t="s">
        <v>79</v>
      </c>
      <c r="C4" s="5"/>
      <c r="D4" s="5"/>
      <c r="E4" s="5"/>
    </row>
    <row r="5" spans="2:5" x14ac:dyDescent="0.25">
      <c r="B5" s="6" t="s">
        <v>19</v>
      </c>
      <c r="C5" s="9">
        <f>'Données comptables'!C19</f>
      </c>
      <c r="D5" s="9">
        <f>'Données comptables'!D19</f>
      </c>
      <c r="E5" s="9">
        <f>'Données comptables'!E19</f>
      </c>
    </row>
    <row r="6" spans="2:5" x14ac:dyDescent="0.25">
      <c r="B6" s="6" t="s">
        <v>80</v>
      </c>
      <c r="C6" s="9">
        <f>'Données comptables'!C11</f>
      </c>
      <c r="D6" s="9">
        <f>'Données comptables'!D11</f>
      </c>
      <c r="E6" s="9">
        <f>'Données comptables'!E11</f>
      </c>
    </row>
    <row r="7" spans="2:5" x14ac:dyDescent="0.25">
      <c r="B7" s="6" t="s">
        <v>81</v>
      </c>
      <c r="C7" s="9">
        <f>'Données comptables'!C12</f>
      </c>
      <c r="D7" s="9">
        <f>'Données comptables'!D12</f>
      </c>
      <c r="E7" s="9">
        <f>'Données comptables'!E12</f>
      </c>
    </row>
    <row r="8" spans="2:5" x14ac:dyDescent="0.25">
      <c r="B8" s="11" t="s">
        <v>82</v>
      </c>
      <c r="C8" s="22">
        <f>C5+C6+C7</f>
      </c>
      <c r="D8" s="22">
        <f>D5+D6+D7</f>
      </c>
      <c r="E8" s="22">
        <f>E5+E6+E7</f>
      </c>
    </row>
    <row r="10" spans="2:5" x14ac:dyDescent="0.25">
      <c r="B10" s="5" t="s">
        <v>83</v>
      </c>
      <c r="C10" s="5"/>
      <c r="D10" s="5"/>
      <c r="E10" s="5"/>
    </row>
    <row r="11" spans="2:5" x14ac:dyDescent="0.25">
      <c r="B11" s="6" t="s">
        <v>82</v>
      </c>
      <c r="C11" s="9">
        <f>C8</f>
      </c>
      <c r="D11" s="9">
        <f>D8</f>
      </c>
      <c r="E11" s="9">
        <f>E8</f>
      </c>
    </row>
    <row r="12" spans="2:5" x14ac:dyDescent="0.25">
      <c r="B12" s="6" t="s">
        <v>84</v>
      </c>
      <c r="C12" s="7">
        <v>0</v>
      </c>
      <c r="D12" s="7">
        <f>'Données comptables'!D38-'Données comptables'!C38</f>
      </c>
      <c r="E12" s="7">
        <f>'Données comptables'!E38-'Données comptables'!D38</f>
      </c>
    </row>
    <row r="13" spans="2:5" x14ac:dyDescent="0.25">
      <c r="B13" s="6" t="s">
        <v>85</v>
      </c>
      <c r="C13" s="7">
        <f>'Données comptables'!C11</f>
      </c>
      <c r="D13" s="7">
        <f>'Données comptables'!D11</f>
      </c>
      <c r="E13" s="7">
        <f>'Données comptables'!E11</f>
      </c>
    </row>
    <row r="14" spans="2:5" x14ac:dyDescent="0.25">
      <c r="B14" s="15" t="s">
        <v>86</v>
      </c>
      <c r="C14" s="23">
        <f>C11-C12-C13</f>
      </c>
      <c r="D14" s="23">
        <f>D11-D12-D13</f>
      </c>
      <c r="E14" s="23">
        <f>E11-E12-E13</f>
      </c>
    </row>
    <row r="16" spans="2:5" x14ac:dyDescent="0.25">
      <c r="B16" s="5" t="s">
        <v>87</v>
      </c>
      <c r="C16" s="5"/>
      <c r="D16" s="5"/>
      <c r="E16" s="5"/>
    </row>
    <row r="17" spans="2:3" x14ac:dyDescent="0.25">
      <c r="B17" s="6" t="s">
        <v>88</v>
      </c>
      <c r="C17" s="19">
        <f>'Valorisation'!C26*0.7</f>
      </c>
    </row>
    <row r="18" spans="2:3" x14ac:dyDescent="0.25">
      <c r="B18" s="6" t="s">
        <v>89</v>
      </c>
      <c r="C18" s="24">
        <v>7</v>
      </c>
    </row>
    <row r="19" spans="2:3" x14ac:dyDescent="0.25">
      <c r="B19" s="6" t="s">
        <v>90</v>
      </c>
      <c r="C19" s="25">
        <v>0.04</v>
      </c>
    </row>
    <row r="20" spans="2:3" x14ac:dyDescent="0.25">
      <c r="B20" s="26" t="s">
        <v>91</v>
      </c>
      <c r="C20" s="27">
        <f>IF(C19=0,C17/C18,C17*(C19*(1+C19)^C18)/((1+C19)^C18-1))</f>
      </c>
    </row>
    <row r="21" spans="2:3" x14ac:dyDescent="0.25">
      <c r="B21" s="6" t="s">
        <v>92</v>
      </c>
      <c r="C21" s="9">
        <f>'Valorisation'!C26*0.3</f>
      </c>
    </row>
    <row r="23" spans="2:5" x14ac:dyDescent="0.25">
      <c r="B23" s="5" t="s">
        <v>93</v>
      </c>
      <c r="C23" s="5"/>
      <c r="D23" s="5"/>
      <c r="E23" s="5"/>
    </row>
    <row r="24" spans="2:3" x14ac:dyDescent="0.25">
      <c r="B24" s="6" t="s">
        <v>54</v>
      </c>
      <c r="C24" s="9">
        <f>'Retraitements'!E18</f>
      </c>
    </row>
    <row r="25" spans="2:3" x14ac:dyDescent="0.25">
      <c r="B25" s="6" t="s">
        <v>91</v>
      </c>
      <c r="C25" s="9">
        <f>C20</f>
      </c>
    </row>
    <row r="26" spans="2:3" x14ac:dyDescent="0.25">
      <c r="B26" s="28" t="s">
        <v>94</v>
      </c>
      <c r="C26" s="29">
        <f>IF(C25=0,0,C24/C25)</f>
      </c>
    </row>
    <row r="28" spans="2:5" x14ac:dyDescent="0.25">
      <c r="B28" s="30" t="s">
        <v>95</v>
      </c>
      <c r="C28" s="30">
        <f>IF(C26&gt;=1.5,"✅ Financement solide",IF(C26&gt;=1.2,"⚠️ Financement tendu","❌ Financement difficile"))</f>
      </c>
      <c r="D28" s="30"/>
      <c r="E28" s="30"/>
    </row>
  </sheetData>
  <mergeCells count="6">
    <mergeCell ref="B1:E1"/>
    <mergeCell ref="B4:E4"/>
    <mergeCell ref="B10:E10"/>
    <mergeCell ref="B16:E16"/>
    <mergeCell ref="B23:E23"/>
    <mergeCell ref="C28:E28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4A853"/>
  </sheetPr>
  <dimension ref="B1:E30"/>
  <sheetFormatPr defaultRowHeight="15" outlineLevelRow="0" outlineLevelCol="0" x14ac:dyDescent="55"/>
  <cols>
    <col min="1" max="1" width="4" customWidth="1"/>
    <col min="2" max="2" width="38" customWidth="1"/>
    <col min="3" max="5" width="22" customWidth="1"/>
    <col min="6" max="6" width="4" customWidth="1"/>
  </cols>
  <sheetData>
    <row r="1" spans="2:5" x14ac:dyDescent="0.25">
      <c r="B1" s="31" t="s">
        <v>96</v>
      </c>
      <c r="C1" s="31"/>
      <c r="D1" s="31"/>
      <c r="E1" s="31"/>
    </row>
    <row r="2" spans="2:5" x14ac:dyDescent="0.25">
      <c r="B2" s="32" t="s">
        <v>97</v>
      </c>
      <c r="C2" s="32"/>
      <c r="D2" s="32"/>
      <c r="E2" s="32"/>
    </row>
    <row r="4" spans="2:5" x14ac:dyDescent="0.25">
      <c r="B4" s="5" t="s">
        <v>98</v>
      </c>
      <c r="C4" s="5"/>
      <c r="D4" s="5"/>
      <c r="E4" s="5"/>
    </row>
    <row r="5" spans="2:3" x14ac:dyDescent="0.25">
      <c r="B5" s="6" t="s">
        <v>99</v>
      </c>
      <c r="C5" s="33">
        <f>'Cash flows'!C26</f>
      </c>
    </row>
    <row r="6" spans="2:5" x14ac:dyDescent="0.25">
      <c r="B6" s="34" t="s">
        <v>100</v>
      </c>
      <c r="C6" s="35">
        <f>IF(C5&gt;=1.5,"🟢 FAISABLE",IF(C5&gt;=1.2,"🟡 À NÉGOCIER","🔴 DIFFICILE"))</f>
      </c>
      <c r="D6" s="35"/>
      <c r="E6" s="35"/>
    </row>
    <row r="8" spans="2:5" x14ac:dyDescent="0.25">
      <c r="B8" s="5" t="s">
        <v>73</v>
      </c>
      <c r="C8" s="5"/>
      <c r="D8" s="5"/>
      <c r="E8" s="5"/>
    </row>
    <row r="9" spans="2:3" x14ac:dyDescent="0.25">
      <c r="B9" t="s">
        <v>101</v>
      </c>
      <c r="C9" s="36">
        <f>'Valorisation'!C25</f>
      </c>
    </row>
    <row r="10" spans="2:3" x14ac:dyDescent="0.25">
      <c r="B10" s="37" t="s">
        <v>102</v>
      </c>
      <c r="C10" s="38">
        <f>'Valorisation'!C26</f>
      </c>
    </row>
    <row r="11" spans="2:3" x14ac:dyDescent="0.25">
      <c r="B11" t="s">
        <v>103</v>
      </c>
      <c r="C11" s="36">
        <f>'Valorisation'!C27</f>
      </c>
    </row>
    <row r="13" spans="2:5" x14ac:dyDescent="0.25">
      <c r="B13" s="5" t="s">
        <v>104</v>
      </c>
      <c r="C13" s="5"/>
      <c r="D13" s="5"/>
      <c r="E13" s="5"/>
    </row>
    <row r="14" spans="2:3" x14ac:dyDescent="0.25">
      <c r="B14" s="6" t="s">
        <v>105</v>
      </c>
      <c r="C14" s="39">
        <f>IF('Données comptables'!E7=0,0,'Données comptables'!E14/'Données comptables'!E7)</f>
      </c>
    </row>
    <row r="15" spans="2:3" x14ac:dyDescent="0.25">
      <c r="B15" s="6" t="s">
        <v>106</v>
      </c>
      <c r="C15" s="39">
        <f>IF('Données comptables'!E7=0,0,'Données comptables'!E19/'Données comptables'!E7)</f>
      </c>
    </row>
    <row r="16" spans="2:3" x14ac:dyDescent="0.25">
      <c r="B16" s="6" t="s">
        <v>107</v>
      </c>
      <c r="C16" s="39">
        <f>IF('Données comptables'!E30=0,0,'Données comptables'!E32/'Données comptables'!E30)</f>
      </c>
    </row>
    <row r="17" spans="2:3" x14ac:dyDescent="0.25">
      <c r="B17" s="6" t="s">
        <v>108</v>
      </c>
      <c r="C17" s="40">
        <f>IF('Données comptables'!E7=0,0,'Données comptables'!E38/'Données comptables'!E7*365)</f>
      </c>
    </row>
    <row r="18" spans="2:3" x14ac:dyDescent="0.25">
      <c r="B18" s="6" t="s">
        <v>109</v>
      </c>
      <c r="C18" s="39">
        <f>IF('Données comptables'!D7=0,0,('Données comptables'!E7-'Données comptables'!D7)/'Données comptables'!D7)</f>
      </c>
    </row>
    <row r="19" spans="2:3" x14ac:dyDescent="0.25">
      <c r="B19" s="6" t="s">
        <v>110</v>
      </c>
      <c r="C19" s="41">
        <f>'Cash flows'!C21</f>
      </c>
    </row>
    <row r="21" spans="2:5" x14ac:dyDescent="0.25">
      <c r="B21" s="5" t="s">
        <v>111</v>
      </c>
      <c r="C21" s="5"/>
      <c r="D21" s="5"/>
      <c r="E21" s="5"/>
    </row>
    <row r="22" spans="2:5" x14ac:dyDescent="0.25">
      <c r="B22" s="6" t="s">
        <v>112</v>
      </c>
      <c r="C22" s="42">
        <f>IF('Données comptables'!E7&lt;'Données comptables'!D7,"⚠️ Le CA est en baisse sur la dernière année","✅ CA stable ou en hausse")</f>
      </c>
      <c r="D22" s="42"/>
      <c r="E22" s="42"/>
    </row>
    <row r="23" spans="2:5" x14ac:dyDescent="0.25">
      <c r="B23" s="6" t="s">
        <v>113</v>
      </c>
      <c r="C23" s="42">
        <f>IF(AND('Données comptables'!E7&gt;0,'Données comptables'!E14/'Données comptables'!E7&lt;0.1),"⚠️ Marge EBE inférieure à 10%","✅ Marge EBE correcte")</f>
      </c>
      <c r="D23" s="42"/>
      <c r="E23" s="42"/>
    </row>
    <row r="24" spans="2:5" x14ac:dyDescent="0.25">
      <c r="B24" s="6" t="s">
        <v>114</v>
      </c>
      <c r="C24" s="42">
        <f>IF(AND('Données comptables'!E30&gt;0,'Données comptables'!E32/'Données comptables'!E30&gt;1),"⚠️ Dettes financières supérieures aux capitaux propres","✅ Endettement maîtrisé")</f>
      </c>
      <c r="D24" s="42"/>
      <c r="E24" s="42"/>
    </row>
    <row r="25" spans="2:5" x14ac:dyDescent="0.25">
      <c r="B25" s="6" t="s">
        <v>115</v>
      </c>
      <c r="C25" s="42">
        <f>IF(AND('Données comptables'!E7&gt;0,'Données comptables'!E38/'Données comptables'!E7*365&gt;90),"⚠️ BFR supérieur à 90 jours de CA","✅ BFR raisonnable")</f>
      </c>
      <c r="D25" s="42"/>
      <c r="E25" s="42"/>
    </row>
    <row r="26" spans="2:5" x14ac:dyDescent="0.25">
      <c r="B26" s="6" t="s">
        <v>116</v>
      </c>
      <c r="C26" s="42">
        <f>IF('Cash flows'!C26&lt;1.2,"⚠️ DSCR &lt; 1.2x — financement risqué","✅ DSCR satisfaisant")</f>
      </c>
      <c r="D26" s="42"/>
      <c r="E26" s="42"/>
    </row>
    <row r="29" spans="2:5" x14ac:dyDescent="0.25">
      <c r="B29" s="28" t="s">
        <v>117</v>
      </c>
      <c r="C29" s="28"/>
      <c r="D29" s="28"/>
      <c r="E29" s="28"/>
    </row>
    <row r="30" spans="2:5" x14ac:dyDescent="0.25">
      <c r="B30" s="43" t="s">
        <v>118</v>
      </c>
      <c r="C30" s="43"/>
      <c r="D30" s="43"/>
      <c r="E30" s="43"/>
    </row>
  </sheetData>
  <mergeCells count="14">
    <mergeCell ref="B1:E1"/>
    <mergeCell ref="B2:E2"/>
    <mergeCell ref="B4:E4"/>
    <mergeCell ref="C6:E6"/>
    <mergeCell ref="B8:E8"/>
    <mergeCell ref="B13:E13"/>
    <mergeCell ref="B21:E21"/>
    <mergeCell ref="C22:E22"/>
    <mergeCell ref="C23:E23"/>
    <mergeCell ref="C24:E24"/>
    <mergeCell ref="C25:E25"/>
    <mergeCell ref="C26:E26"/>
    <mergeCell ref="B29:E29"/>
    <mergeCell ref="B30:E30"/>
  </mergeCells>
  <hyperlinks>
    <hyperlink ref="B30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Données comptables</vt:lpstr>
      <vt:lpstr>Retraitements</vt:lpstr>
      <vt:lpstr>Valorisation</vt:lpstr>
      <vt:lpstr>Cash flows</vt:lpstr>
      <vt:lpstr>Synthèse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CapSteer</dc:creator>
  <dc:title/>
  <dc:subject/>
  <dc:description/>
  <cp:keywords/>
  <cp:category/>
  <cp:lastModifiedBy>Unknown</cp:lastModifiedBy>
  <dcterms:created xsi:type="dcterms:W3CDTF">2026-03-04T17:12:11Z</dcterms:created>
  <dcterms:modified xsi:type="dcterms:W3CDTF">2026-03-04T17:12:11Z</dcterms:modified>
</cp:coreProperties>
</file>